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autoCompressPictures="0"/>
  <mc:AlternateContent xmlns:mc="http://schemas.openxmlformats.org/markup-compatibility/2006">
    <mc:Choice Requires="x15">
      <x15ac:absPath xmlns:x15ac="http://schemas.microsoft.com/office/spreadsheetml/2010/11/ac" url="C:\Users\Colin\Desktop\"/>
    </mc:Choice>
  </mc:AlternateContent>
  <bookViews>
    <workbookView xWindow="5595" yWindow="0" windowWidth="27225" windowHeight="18180" activeTab="1"/>
  </bookViews>
  <sheets>
    <sheet name="Error from @ Pressure" sheetId="3" r:id="rId1"/>
    <sheet name="Commercial Ducts" sheetId="5" r:id="rId2"/>
    <sheet name="EqLA" sheetId="2" r:id="rId3"/>
    <sheet name="EfLA" sheetId="4" r:id="rId4"/>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 i="5" l="1"/>
  <c r="M8" i="5"/>
  <c r="K8" i="5"/>
  <c r="F8" i="5"/>
  <c r="O11" i="3"/>
  <c r="L11" i="3"/>
  <c r="N10" i="3"/>
  <c r="O10" i="3" s="1"/>
  <c r="N11" i="3"/>
  <c r="K10" i="3"/>
  <c r="L10" i="3" s="1"/>
  <c r="K11" i="3"/>
  <c r="I10" i="3"/>
  <c r="I11" i="3"/>
  <c r="K9" i="3"/>
  <c r="N9" i="3"/>
  <c r="O9" i="3" s="1"/>
  <c r="I9" i="3"/>
  <c r="N8" i="3"/>
  <c r="K8" i="3"/>
  <c r="I8" i="3"/>
  <c r="Q8" i="5" l="1"/>
  <c r="N8" i="5"/>
  <c r="L9" i="3"/>
  <c r="O8" i="3"/>
  <c r="L8" i="3"/>
  <c r="H21" i="4"/>
  <c r="H20" i="4"/>
  <c r="H15" i="4"/>
  <c r="H14" i="4"/>
  <c r="H9" i="4"/>
  <c r="H8" i="4"/>
  <c r="B21" i="4"/>
  <c r="B20" i="4"/>
  <c r="B15" i="4"/>
  <c r="B14" i="4"/>
  <c r="B9" i="4"/>
  <c r="B8" i="4"/>
  <c r="H21" i="2"/>
  <c r="H20" i="2"/>
  <c r="H15" i="2"/>
  <c r="H14" i="2"/>
  <c r="H9" i="2"/>
  <c r="H8" i="2"/>
  <c r="B21" i="2"/>
  <c r="B20" i="2"/>
  <c r="B15" i="2"/>
  <c r="B14" i="2"/>
  <c r="B9" i="2"/>
  <c r="B8" i="2"/>
</calcChain>
</file>

<file path=xl/sharedStrings.xml><?xml version="1.0" encoding="utf-8"?>
<sst xmlns="http://schemas.openxmlformats.org/spreadsheetml/2006/main" count="185" uniqueCount="43">
  <si>
    <t>Error from @ Pressure</t>
  </si>
  <si>
    <t xml:space="preserve">When the desired reference (or test pressure) cannot be achieved, the Retrotec Gauge or software will calculate what the result would be if that pressure could be achieved. </t>
  </si>
  <si>
    <t xml:space="preserve">The calculation below shows what the maximum and minimum errors could be. This does not take into account error contributions from wind or Baseline that might increase the error slightly. </t>
  </si>
  <si>
    <t xml:space="preserve">Enter values only in the green boxes. Results in yellow box show the worst case errors but typically errors will be much less or could be zero. </t>
  </si>
  <si>
    <t>type of test</t>
  </si>
  <si>
    <t>Actual test pressure</t>
  </si>
  <si>
    <t>Pa or in  WC</t>
  </si>
  <si>
    <t>Residential Duct testing</t>
  </si>
  <si>
    <t>Instructions</t>
  </si>
  <si>
    <t xml:space="preserve">This shows how to convert any flow rate at any pressure to EqLA10 and EqLA50.  You'll notice that when n= 0.5, the EqLAs are all the same.  Typically a default for n would be 0.65 for typical houses. </t>
  </si>
  <si>
    <t>Pa</t>
  </si>
  <si>
    <t>CFM</t>
  </si>
  <si>
    <t>sq. inches</t>
  </si>
  <si>
    <t>Actual Test Pressure =</t>
  </si>
  <si>
    <t>Flow at this Test Pressure =</t>
  </si>
  <si>
    <t>n =</t>
  </si>
  <si>
    <t>EqLA =</t>
  </si>
  <si>
    <t>liter/s</t>
  </si>
  <si>
    <t>sq. cm.</t>
  </si>
  <si>
    <t>EfLA =</t>
  </si>
  <si>
    <t xml:space="preserve">This shows how to convert any flow rate at any pressure to EfLA10 and EfLA50.  You'll notice that when n= 0.5, the EfLAs are all the same.  Typically a default for n would be 0.65 for typical houses. </t>
  </si>
  <si>
    <r>
      <rPr>
        <b/>
        <sz val="11"/>
        <color theme="1"/>
        <rFont val="Calibri"/>
        <family val="2"/>
        <scheme val="minor"/>
      </rPr>
      <t>Effective Leakage Area</t>
    </r>
    <r>
      <rPr>
        <sz val="11"/>
        <color theme="1"/>
        <rFont val="Calibri"/>
        <family val="2"/>
        <scheme val="minor"/>
      </rPr>
      <t xml:space="preserve"> is normally measured at 10 Pa but EfLA values at higher pressures such as 50 Pa are much more stable. </t>
    </r>
  </si>
  <si>
    <r>
      <rPr>
        <b/>
        <sz val="11"/>
        <color theme="1"/>
        <rFont val="Calibri"/>
        <family val="2"/>
        <scheme val="minor"/>
      </rPr>
      <t>Equivalent Leakage Area</t>
    </r>
    <r>
      <rPr>
        <sz val="11"/>
        <color theme="1"/>
        <rFont val="Calibri"/>
        <family val="2"/>
        <scheme val="minor"/>
      </rPr>
      <t xml:space="preserve"> is normally measured at 10 Pa but EqLA values at higher pressures such as 50 Pa are much more stable. </t>
    </r>
  </si>
  <si>
    <t>Canadian EqLA</t>
  </si>
  <si>
    <t>US EfLA</t>
  </si>
  <si>
    <t>Form of leakage equation</t>
  </si>
  <si>
    <t>Flow displayed @ desired test pressure</t>
  </si>
  <si>
    <t>Desired test pressure</t>
  </si>
  <si>
    <t>Flow measured at actual test pressure</t>
  </si>
  <si>
    <t>Commercial Duct testing</t>
  </si>
  <si>
    <t>LargeBuilding testing</t>
  </si>
  <si>
    <t>Residential house testing</t>
  </si>
  <si>
    <t>Lowest possible flow at desired test pressure</t>
  </si>
  <si>
    <t>Highest possible flow at desired test pressure</t>
  </si>
  <si>
    <t>Gauge errors, % of reading</t>
  </si>
  <si>
    <t>Assumed n value</t>
  </si>
  <si>
    <r>
      <t xml:space="preserve">Flow = Constant X Test Pressure </t>
    </r>
    <r>
      <rPr>
        <vertAlign val="superscript"/>
        <sz val="11"/>
        <color theme="1"/>
        <rFont val="Calibri"/>
        <family val="2"/>
        <scheme val="minor"/>
      </rPr>
      <t xml:space="preserve">n </t>
    </r>
    <r>
      <rPr>
        <sz val="11"/>
        <color theme="1"/>
        <rFont val="Calibri"/>
        <family val="2"/>
        <scheme val="minor"/>
      </rPr>
      <t xml:space="preserve">where "n" is the exponent in a power equation. </t>
    </r>
  </si>
  <si>
    <t>min. n</t>
  </si>
  <si>
    <t>max. n</t>
  </si>
  <si>
    <t xml:space="preserve"> in  WC</t>
  </si>
  <si>
    <r>
      <t xml:space="preserve">Gauge errors, % of </t>
    </r>
    <r>
      <rPr>
        <b/>
        <sz val="11"/>
        <color theme="1"/>
        <rFont val="Calibri"/>
        <family val="2"/>
        <scheme val="minor"/>
      </rPr>
      <t>full scale</t>
    </r>
  </si>
  <si>
    <t>Full scale</t>
  </si>
  <si>
    <t>Flow pressure measured on gauge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</si>
</sst>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5" formatCode="0.0%"/>
    <numFmt numFmtId="166"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18"/>
      <color theme="1"/>
      <name val="Calibri"/>
      <family val="2"/>
      <scheme val="minor"/>
    </font>
    <font>
      <vertAlign val="superscript"/>
      <sz val="11"/>
      <color theme="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6">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4">
    <xf numFmtId="0" fontId="0" fillId="0" borderId="0" xfId="0"/>
    <xf numFmtId="0" fontId="0" fillId="0" borderId="0" xfId="0" applyAlignment="1">
      <alignment horizontal="center"/>
    </xf>
    <xf numFmtId="1" fontId="0" fillId="0" borderId="0" xfId="0" applyNumberFormat="1" applyAlignment="1">
      <alignment horizontal="center"/>
    </xf>
    <xf numFmtId="0" fontId="0" fillId="2" borderId="0" xfId="0" applyFill="1"/>
    <xf numFmtId="0" fontId="0" fillId="0" borderId="0" xfId="0" applyAlignment="1">
      <alignment wrapText="1"/>
    </xf>
    <xf numFmtId="0" fontId="0" fillId="2" borderId="3" xfId="0" applyFill="1" applyBorder="1" applyAlignment="1">
      <alignment horizontal="center"/>
    </xf>
    <xf numFmtId="0" fontId="0" fillId="2" borderId="1" xfId="0" applyFill="1" applyBorder="1" applyAlignment="1">
      <alignment horizontal="center"/>
    </xf>
    <xf numFmtId="0" fontId="2" fillId="0" borderId="0" xfId="0" applyFont="1"/>
    <xf numFmtId="0" fontId="3" fillId="0" borderId="0" xfId="0" applyFont="1"/>
    <xf numFmtId="0" fontId="0" fillId="3" borderId="0" xfId="0" applyFill="1"/>
    <xf numFmtId="0" fontId="0" fillId="0" borderId="0" xfId="0" applyAlignment="1">
      <alignment horizontal="center" wrapText="1"/>
    </xf>
    <xf numFmtId="0" fontId="0" fillId="3" borderId="1" xfId="0" applyFill="1" applyBorder="1" applyAlignment="1">
      <alignment wrapText="1"/>
    </xf>
    <xf numFmtId="0" fontId="0" fillId="0" borderId="0" xfId="0" applyAlignment="1">
      <alignment horizontal="right"/>
    </xf>
    <xf numFmtId="0" fontId="2" fillId="2" borderId="0" xfId="0" applyFont="1" applyFill="1"/>
    <xf numFmtId="166" fontId="2" fillId="3" borderId="4" xfId="0" applyNumberFormat="1" applyFont="1" applyFill="1" applyBorder="1"/>
    <xf numFmtId="165" fontId="0" fillId="0" borderId="0" xfId="0" applyNumberFormat="1" applyAlignment="1">
      <alignment horizontal="center"/>
    </xf>
    <xf numFmtId="1" fontId="0" fillId="3" borderId="1" xfId="0" applyNumberFormat="1" applyFont="1" applyFill="1" applyBorder="1" applyAlignment="1">
      <alignment horizontal="center"/>
    </xf>
    <xf numFmtId="165" fontId="0" fillId="3" borderId="4" xfId="1" applyNumberFormat="1" applyFont="1" applyFill="1" applyBorder="1"/>
    <xf numFmtId="1" fontId="0" fillId="3" borderId="2" xfId="0" applyNumberFormat="1" applyFont="1" applyFill="1" applyBorder="1"/>
    <xf numFmtId="9" fontId="0" fillId="2" borderId="4" xfId="0" applyNumberFormat="1" applyFill="1" applyBorder="1" applyAlignment="1">
      <alignment horizontal="center"/>
    </xf>
    <xf numFmtId="165" fontId="0" fillId="3" borderId="5" xfId="1" applyNumberFormat="1" applyFont="1" applyFill="1" applyBorder="1"/>
    <xf numFmtId="1" fontId="0" fillId="3" borderId="4" xfId="0" applyNumberFormat="1" applyFont="1" applyFill="1" applyBorder="1"/>
    <xf numFmtId="0" fontId="0" fillId="2" borderId="4" xfId="0" applyFill="1" applyBorder="1" applyAlignment="1">
      <alignment horizontal="center"/>
    </xf>
    <xf numFmtId="0" fontId="0" fillId="3" borderId="4" xfId="0"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128588</xdr:colOff>
      <xdr:row>13</xdr:row>
      <xdr:rowOff>42863</xdr:rowOff>
    </xdr:from>
    <xdr:to>
      <xdr:col>1</xdr:col>
      <xdr:colOff>345266</xdr:colOff>
      <xdr:row>30</xdr:row>
      <xdr:rowOff>66676</xdr:rowOff>
    </xdr:to>
    <xdr:pic>
      <xdr:nvPicPr>
        <xdr:cNvPr id="2" name="Picture 1">
          <a:extLst>
            <a:ext uri="{FF2B5EF4-FFF2-40B4-BE49-F238E27FC236}">
              <a16:creationId xmlns:a16="http://schemas.microsoft.com/office/drawing/2014/main" id="{E5547656-9A35-47A3-BB2B-A5D7B7857A11}"/>
            </a:ext>
          </a:extLst>
        </xdr:cNvPr>
        <xdr:cNvPicPr>
          <a:picLocks noChangeAspect="1"/>
        </xdr:cNvPicPr>
      </xdr:nvPicPr>
      <xdr:blipFill rotWithShape="1">
        <a:blip xmlns:r="http://schemas.openxmlformats.org/officeDocument/2006/relationships" r:embed="rId1"/>
        <a:srcRect l="20132" t="28782" r="9801" b="19799"/>
        <a:stretch/>
      </xdr:blipFill>
      <xdr:spPr>
        <a:xfrm>
          <a:off x="128588" y="3090863"/>
          <a:ext cx="2307416" cy="3100388"/>
        </a:xfrm>
        <a:prstGeom prst="rect">
          <a:avLst/>
        </a:prstGeom>
      </xdr:spPr>
    </xdr:pic>
    <xdr:clientData/>
  </xdr:twoCellAnchor>
  <xdr:twoCellAnchor editAs="oneCell">
    <xdr:from>
      <xdr:col>3</xdr:col>
      <xdr:colOff>314325</xdr:colOff>
      <xdr:row>13</xdr:row>
      <xdr:rowOff>25624</xdr:rowOff>
    </xdr:from>
    <xdr:to>
      <xdr:col>6</xdr:col>
      <xdr:colOff>552450</xdr:colOff>
      <xdr:row>30</xdr:row>
      <xdr:rowOff>89080</xdr:rowOff>
    </xdr:to>
    <xdr:pic>
      <xdr:nvPicPr>
        <xdr:cNvPr id="3" name="Picture 2">
          <a:extLst>
            <a:ext uri="{FF2B5EF4-FFF2-40B4-BE49-F238E27FC236}">
              <a16:creationId xmlns:a16="http://schemas.microsoft.com/office/drawing/2014/main" id="{171ECB87-287D-442B-9F53-501EEAF1E508}"/>
            </a:ext>
          </a:extLst>
        </xdr:cNvPr>
        <xdr:cNvPicPr>
          <a:picLocks noChangeAspect="1"/>
        </xdr:cNvPicPr>
      </xdr:nvPicPr>
      <xdr:blipFill rotWithShape="1">
        <a:blip xmlns:r="http://schemas.openxmlformats.org/officeDocument/2006/relationships" r:embed="rId2"/>
        <a:srcRect l="13974" t="28955" r="10027" b="19884"/>
        <a:stretch/>
      </xdr:blipFill>
      <xdr:spPr>
        <a:xfrm>
          <a:off x="3362325" y="3073624"/>
          <a:ext cx="2371725" cy="3140031"/>
        </a:xfrm>
        <a:prstGeom prst="rect">
          <a:avLst/>
        </a:prstGeom>
      </xdr:spPr>
    </xdr:pic>
    <xdr:clientData/>
  </xdr:twoCellAnchor>
  <xdr:twoCellAnchor>
    <xdr:from>
      <xdr:col>7</xdr:col>
      <xdr:colOff>681037</xdr:colOff>
      <xdr:row>13</xdr:row>
      <xdr:rowOff>33337</xdr:rowOff>
    </xdr:from>
    <xdr:to>
      <xdr:col>15</xdr:col>
      <xdr:colOff>176212</xdr:colOff>
      <xdr:row>30</xdr:row>
      <xdr:rowOff>157162</xdr:rowOff>
    </xdr:to>
    <xdr:sp macro="" textlink="">
      <xdr:nvSpPr>
        <xdr:cNvPr id="4" name="TextBox 3">
          <a:extLst>
            <a:ext uri="{FF2B5EF4-FFF2-40B4-BE49-F238E27FC236}">
              <a16:creationId xmlns:a16="http://schemas.microsoft.com/office/drawing/2014/main" id="{2601C25B-1E0B-4F67-9ABA-03EA610C389C}"/>
            </a:ext>
          </a:extLst>
        </xdr:cNvPr>
        <xdr:cNvSpPr txBox="1"/>
      </xdr:nvSpPr>
      <xdr:spPr>
        <a:xfrm>
          <a:off x="6810375" y="2914650"/>
          <a:ext cx="5248275" cy="3200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Enter</a:t>
          </a:r>
          <a:r>
            <a:rPr lang="en-US" sz="1100" baseline="0">
              <a:solidFill>
                <a:schemeClr val="dk1"/>
              </a:solidFill>
              <a:effectLst/>
              <a:latin typeface="+mn-lt"/>
              <a:ea typeface="+mn-ea"/>
              <a:cs typeface="+mn-cs"/>
            </a:rPr>
            <a:t> any desired value in the green boxes to get answers in the yellow boxes. </a:t>
          </a: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“Error from @ Pressure” tab shows the range of errors that could occur when testing to a lower pressure when you desire a result at a higher pressure. An example would be if you wanted to test a building at 50 Pa but could achieve only 25 Pa; the spreadsheet on Row 10 shows that the error could be -7.7%  to +8.8% due to having to assume the exponent, n in the equation.</a:t>
          </a:r>
          <a:r>
            <a:rPr lang="en-US" sz="1100" baseline="0">
              <a:solidFill>
                <a:schemeClr val="dk1"/>
              </a:solidFill>
              <a:effectLst/>
              <a:latin typeface="+mn-lt"/>
              <a:ea typeface="+mn-ea"/>
              <a:cs typeface="+mn-cs"/>
            </a:rPr>
            <a:t>  The Assumed Values for Residential Ducts and Large Buildings are both 0.6 but Commercial Ducts and Residential Houses use 0.65.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In addition, the effects of gauge error is also shown where if the test pressure gauge had the maximum error in one direction while the flow pressure gauge had the maximum error in the other direction, a resultant error could be combined to uncover the worst case for negative and postive error that can be added to the @ Pressure potential error. </a:t>
          </a:r>
          <a:endParaRPr lang="en-US" sz="11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242887</xdr:colOff>
      <xdr:row>10</xdr:row>
      <xdr:rowOff>106586</xdr:rowOff>
    </xdr:from>
    <xdr:to>
      <xdr:col>1</xdr:col>
      <xdr:colOff>523874</xdr:colOff>
      <xdr:row>27</xdr:row>
      <xdr:rowOff>170042</xdr:rowOff>
    </xdr:to>
    <xdr:pic>
      <xdr:nvPicPr>
        <xdr:cNvPr id="3" name="Picture 2">
          <a:extLst>
            <a:ext uri="{FF2B5EF4-FFF2-40B4-BE49-F238E27FC236}">
              <a16:creationId xmlns:a16="http://schemas.microsoft.com/office/drawing/2014/main" id="{EEA70366-AA15-46B9-BF28-C6961FD56216}"/>
            </a:ext>
          </a:extLst>
        </xdr:cNvPr>
        <xdr:cNvPicPr>
          <a:picLocks noChangeAspect="1"/>
        </xdr:cNvPicPr>
      </xdr:nvPicPr>
      <xdr:blipFill rotWithShape="1">
        <a:blip xmlns:r="http://schemas.openxmlformats.org/officeDocument/2006/relationships" r:embed="rId1"/>
        <a:srcRect l="13974" t="28955" r="10027" b="19884"/>
        <a:stretch/>
      </xdr:blipFill>
      <xdr:spPr>
        <a:xfrm>
          <a:off x="242887" y="2430686"/>
          <a:ext cx="2371725" cy="3140031"/>
        </a:xfrm>
        <a:prstGeom prst="rect">
          <a:avLst/>
        </a:prstGeom>
      </xdr:spPr>
    </xdr:pic>
    <xdr:clientData/>
  </xdr:twoCellAnchor>
  <xdr:twoCellAnchor>
    <xdr:from>
      <xdr:col>9</xdr:col>
      <xdr:colOff>681037</xdr:colOff>
      <xdr:row>10</xdr:row>
      <xdr:rowOff>33337</xdr:rowOff>
    </xdr:from>
    <xdr:to>
      <xdr:col>17</xdr:col>
      <xdr:colOff>176212</xdr:colOff>
      <xdr:row>27</xdr:row>
      <xdr:rowOff>157162</xdr:rowOff>
    </xdr:to>
    <xdr:sp macro="" textlink="">
      <xdr:nvSpPr>
        <xdr:cNvPr id="4" name="TextBox 3">
          <a:extLst>
            <a:ext uri="{FF2B5EF4-FFF2-40B4-BE49-F238E27FC236}">
              <a16:creationId xmlns:a16="http://schemas.microsoft.com/office/drawing/2014/main" id="{99B38CCB-DB18-48B9-8091-EF033DEDF2E5}"/>
            </a:ext>
          </a:extLst>
        </xdr:cNvPr>
        <xdr:cNvSpPr txBox="1"/>
      </xdr:nvSpPr>
      <xdr:spPr>
        <a:xfrm>
          <a:off x="6810375" y="2914650"/>
          <a:ext cx="5167312" cy="3200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Enter</a:t>
          </a:r>
          <a:r>
            <a:rPr lang="en-US" sz="1100" baseline="0">
              <a:solidFill>
                <a:schemeClr val="dk1"/>
              </a:solidFill>
              <a:effectLst/>
              <a:latin typeface="+mn-lt"/>
              <a:ea typeface="+mn-ea"/>
              <a:cs typeface="+mn-cs"/>
            </a:rPr>
            <a:t> any desired value in the green boxes to get answers in the yellow boxes. </a:t>
          </a: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“Error from @ Pressure” tab shows the range of errors that could occur when testing to a lower pressure when you desire a result at a higher pressure. An example would be if you wanted to test a building at 50 Pa but could achieve only 25 Pa; the spreadsheet on Row 10 shows that the error could be -7.7%  to +8.8% due to having to assume the exponent, n in the equation.</a:t>
          </a:r>
          <a:r>
            <a:rPr lang="en-US" sz="1100" baseline="0">
              <a:solidFill>
                <a:schemeClr val="dk1"/>
              </a:solidFill>
              <a:effectLst/>
              <a:latin typeface="+mn-lt"/>
              <a:ea typeface="+mn-ea"/>
              <a:cs typeface="+mn-cs"/>
            </a:rPr>
            <a:t>  The Assumed Values for Residential Ducts and Large Buildings are both 0.6 but Commercial Ducts and Residential Houses use 0.65.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In addition, the effects of gauge error is also shown where if the test pressure gauge had the maximum error in one direction while the flow pressure gauge had the maximum error in the other direction, a resultant error could be combined to uncover the worst case for negative and postive error that can be added to the @ Pressure potential error.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This spreadsheets shows error as % of full scale</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topLeftCell="A4" zoomScaleNormal="100" zoomScalePageLayoutView="125" workbookViewId="0">
      <selection activeCell="G21" sqref="G21"/>
    </sheetView>
  </sheetViews>
  <sheetFormatPr defaultColWidth="8.86328125" defaultRowHeight="14.25" x14ac:dyDescent="0.45"/>
  <cols>
    <col min="1" max="1" width="29.265625" customWidth="1"/>
    <col min="2" max="2" width="8.19921875" customWidth="1"/>
    <col min="3" max="3" width="5.19921875" bestFit="1" customWidth="1"/>
    <col min="4" max="4" width="5.53125" bestFit="1" customWidth="1"/>
    <col min="5" max="5" width="11.06640625" customWidth="1"/>
    <col min="6" max="7" width="13.265625" customWidth="1"/>
    <col min="8" max="8" width="11" customWidth="1"/>
    <col min="9" max="9" width="15.06640625" customWidth="1"/>
    <col min="10" max="10" width="3" customWidth="1"/>
    <col min="11" max="11" width="14.86328125" customWidth="1"/>
    <col min="12" max="12" width="7.19921875" bestFit="1" customWidth="1"/>
    <col min="14" max="14" width="14.796875" customWidth="1"/>
    <col min="15" max="15" width="4.59765625" bestFit="1" customWidth="1"/>
    <col min="16" max="16" width="6.86328125" customWidth="1"/>
  </cols>
  <sheetData>
    <row r="1" spans="1:15" ht="23.25" x14ac:dyDescent="0.7">
      <c r="A1" s="8" t="s">
        <v>0</v>
      </c>
    </row>
    <row r="2" spans="1:15" x14ac:dyDescent="0.45">
      <c r="A2" t="s">
        <v>1</v>
      </c>
    </row>
    <row r="3" spans="1:15" x14ac:dyDescent="0.45">
      <c r="A3" t="s">
        <v>2</v>
      </c>
    </row>
    <row r="4" spans="1:15" x14ac:dyDescent="0.45">
      <c r="A4" s="7" t="s">
        <v>8</v>
      </c>
    </row>
    <row r="5" spans="1:15" ht="14.65" thickBot="1" x14ac:dyDescent="0.5">
      <c r="A5" s="3" t="s">
        <v>3</v>
      </c>
      <c r="B5" s="9"/>
      <c r="C5" s="9"/>
      <c r="D5" s="9"/>
      <c r="E5" s="9"/>
      <c r="F5" s="9"/>
    </row>
    <row r="6" spans="1:15" ht="43.15" thickBot="1" x14ac:dyDescent="0.5">
      <c r="A6" t="s">
        <v>4</v>
      </c>
      <c r="B6" s="4" t="s">
        <v>35</v>
      </c>
      <c r="C6" s="1" t="s">
        <v>37</v>
      </c>
      <c r="D6" s="1" t="s">
        <v>38</v>
      </c>
      <c r="E6" s="4" t="s">
        <v>34</v>
      </c>
      <c r="F6" s="4" t="s">
        <v>5</v>
      </c>
      <c r="G6" s="4" t="s">
        <v>28</v>
      </c>
      <c r="H6" s="4" t="s">
        <v>27</v>
      </c>
      <c r="I6" s="10" t="s">
        <v>26</v>
      </c>
      <c r="K6" s="11" t="s">
        <v>32</v>
      </c>
      <c r="N6" s="11" t="s">
        <v>33</v>
      </c>
    </row>
    <row r="7" spans="1:15" ht="14.65" thickBot="1" x14ac:dyDescent="0.5">
      <c r="B7" s="1"/>
      <c r="E7" s="1"/>
      <c r="F7" t="s">
        <v>6</v>
      </c>
      <c r="H7" t="s">
        <v>6</v>
      </c>
      <c r="I7" s="1"/>
    </row>
    <row r="8" spans="1:15" ht="14.65" thickBot="1" x14ac:dyDescent="0.5">
      <c r="A8" t="s">
        <v>7</v>
      </c>
      <c r="B8" s="1">
        <v>0.6</v>
      </c>
      <c r="C8" s="1">
        <v>0.5</v>
      </c>
      <c r="D8" s="1">
        <v>0.7</v>
      </c>
      <c r="E8" s="19">
        <v>0.01</v>
      </c>
      <c r="F8" s="5">
        <v>15</v>
      </c>
      <c r="G8" s="6">
        <v>324</v>
      </c>
      <c r="H8" s="5">
        <v>25</v>
      </c>
      <c r="I8" s="16">
        <f>G8/F8^B8*H8^B8</f>
        <v>440.20427918719821</v>
      </c>
      <c r="K8" s="18">
        <f>G8*(1-E8)^C8/((1+E8)*F8)^C8*H8^C8</f>
        <v>414.12008589846789</v>
      </c>
      <c r="L8" s="17">
        <f>K8/I8-1</f>
        <v>-5.925474722075097E-2</v>
      </c>
      <c r="N8" s="21">
        <f>G8*(1+E8)^D8/((1-E8)*F8)^D8*H8^D8</f>
        <v>469.80697512463786</v>
      </c>
      <c r="O8" s="20">
        <f>N8/I8-1</f>
        <v>6.7247633285388853E-2</v>
      </c>
    </row>
    <row r="9" spans="1:15" ht="14.65" thickBot="1" x14ac:dyDescent="0.5">
      <c r="A9" t="s">
        <v>29</v>
      </c>
      <c r="B9" s="1">
        <v>0.65</v>
      </c>
      <c r="C9" s="1">
        <v>0.55000000000000004</v>
      </c>
      <c r="D9" s="1">
        <v>0.75</v>
      </c>
      <c r="E9" s="19">
        <v>0.01</v>
      </c>
      <c r="F9" s="5">
        <v>4.2</v>
      </c>
      <c r="G9" s="6">
        <v>290</v>
      </c>
      <c r="H9" s="5">
        <v>6</v>
      </c>
      <c r="I9" s="16">
        <f t="shared" ref="I9:I11" si="0">G9/F9^B9*H9^B9</f>
        <v>365.66573967855231</v>
      </c>
      <c r="K9" s="18">
        <f t="shared" ref="K9:K11" si="1">G9*(1-E9)^C9/((1+E9)*F9)^C9*H9^C9</f>
        <v>348.99296885707628</v>
      </c>
      <c r="L9" s="17">
        <f t="shared" ref="L9:L11" si="2">K9/I9-1</f>
        <v>-4.5595660222728651E-2</v>
      </c>
      <c r="N9" s="21">
        <f>G9*(1+E9)^D9/((1-E9)*F9)^D9*H9^D9</f>
        <v>384.67069513429084</v>
      </c>
      <c r="O9" s="20">
        <f>N9/I9-1</f>
        <v>5.1973574205899986E-2</v>
      </c>
    </row>
    <row r="10" spans="1:15" ht="14.65" thickBot="1" x14ac:dyDescent="0.5">
      <c r="A10" t="s">
        <v>31</v>
      </c>
      <c r="B10" s="1">
        <v>0.65</v>
      </c>
      <c r="C10" s="1">
        <v>0.55000000000000004</v>
      </c>
      <c r="D10" s="1">
        <v>0.75</v>
      </c>
      <c r="E10" s="19">
        <v>0.01</v>
      </c>
      <c r="F10" s="5">
        <v>25</v>
      </c>
      <c r="G10" s="6">
        <v>800</v>
      </c>
      <c r="H10" s="5">
        <v>50</v>
      </c>
      <c r="I10" s="16">
        <f t="shared" si="0"/>
        <v>1255.3345566348012</v>
      </c>
      <c r="K10" s="18">
        <f t="shared" si="1"/>
        <v>1158.4547804740894</v>
      </c>
      <c r="L10" s="17">
        <f t="shared" si="2"/>
        <v>-7.7174467673716607E-2</v>
      </c>
      <c r="N10" s="21">
        <f>G10*(1+E10)^D10/((1-E10)*F10)^D10*H10^D10</f>
        <v>1365.7685823052091</v>
      </c>
      <c r="O10" s="20">
        <f>N10/I10-1</f>
        <v>8.7971788147416685E-2</v>
      </c>
    </row>
    <row r="11" spans="1:15" ht="14.65" thickBot="1" x14ac:dyDescent="0.5">
      <c r="A11" t="s">
        <v>30</v>
      </c>
      <c r="B11" s="1">
        <v>0.6</v>
      </c>
      <c r="C11" s="1">
        <v>0.5</v>
      </c>
      <c r="D11" s="1">
        <v>0.7</v>
      </c>
      <c r="E11" s="19">
        <v>0.01</v>
      </c>
      <c r="F11" s="5">
        <v>25</v>
      </c>
      <c r="G11" s="6">
        <v>7500</v>
      </c>
      <c r="H11" s="5">
        <v>50</v>
      </c>
      <c r="I11" s="16">
        <f t="shared" si="0"/>
        <v>11367.874248827988</v>
      </c>
      <c r="K11" s="18">
        <f t="shared" si="1"/>
        <v>10501.060766785553</v>
      </c>
      <c r="L11" s="17">
        <f t="shared" si="2"/>
        <v>-7.6251149781306093E-2</v>
      </c>
      <c r="N11" s="21">
        <f>G11*(1+E11)^D11/((1-E11)*F11)^D11*H11^D11</f>
        <v>12355.564317483986</v>
      </c>
      <c r="O11" s="20">
        <f>N11/I11-1</f>
        <v>8.6884323932227447E-2</v>
      </c>
    </row>
    <row r="12" spans="1:15" x14ac:dyDescent="0.45">
      <c r="K12" s="1"/>
    </row>
    <row r="13" spans="1:15" ht="15.75" x14ac:dyDescent="0.45">
      <c r="A13" t="s">
        <v>25</v>
      </c>
      <c r="B13" t="s">
        <v>36</v>
      </c>
      <c r="K13" s="1"/>
    </row>
    <row r="14" spans="1:15" x14ac:dyDescent="0.45">
      <c r="K14" s="1"/>
    </row>
    <row r="15" spans="1:15" x14ac:dyDescent="0.45">
      <c r="K15" s="1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abSelected="1" topLeftCell="A4" zoomScaleNormal="100" zoomScalePageLayoutView="125" workbookViewId="0">
      <selection activeCell="I19" sqref="I19"/>
    </sheetView>
  </sheetViews>
  <sheetFormatPr defaultColWidth="8.86328125" defaultRowHeight="14.25" x14ac:dyDescent="0.45"/>
  <cols>
    <col min="1" max="1" width="29.265625" customWidth="1"/>
    <col min="2" max="2" width="8.19921875" customWidth="1"/>
    <col min="3" max="3" width="5.19921875" customWidth="1"/>
    <col min="4" max="4" width="5.53125" customWidth="1"/>
    <col min="5" max="5" width="12" customWidth="1"/>
    <col min="6" max="6" width="11.06640625" customWidth="1"/>
    <col min="7" max="9" width="13.265625" customWidth="1"/>
    <col min="10" max="10" width="11" customWidth="1"/>
    <col min="11" max="11" width="15.06640625" customWidth="1"/>
    <col min="12" max="12" width="3" customWidth="1"/>
    <col min="13" max="13" width="14.86328125" customWidth="1"/>
    <col min="14" max="14" width="7.19921875" customWidth="1"/>
    <col min="16" max="16" width="14.796875" customWidth="1"/>
    <col min="17" max="17" width="5.59765625" bestFit="1" customWidth="1"/>
    <col min="18" max="18" width="6.86328125" customWidth="1"/>
  </cols>
  <sheetData>
    <row r="1" spans="1:17" ht="23.25" x14ac:dyDescent="0.7">
      <c r="A1" s="8" t="s">
        <v>0</v>
      </c>
    </row>
    <row r="2" spans="1:17" x14ac:dyDescent="0.45">
      <c r="A2" t="s">
        <v>1</v>
      </c>
    </row>
    <row r="3" spans="1:17" x14ac:dyDescent="0.45">
      <c r="A3" t="s">
        <v>2</v>
      </c>
    </row>
    <row r="4" spans="1:17" x14ac:dyDescent="0.45">
      <c r="A4" s="7" t="s">
        <v>8</v>
      </c>
    </row>
    <row r="5" spans="1:17" ht="14.65" thickBot="1" x14ac:dyDescent="0.5">
      <c r="A5" s="3" t="s">
        <v>3</v>
      </c>
      <c r="B5" s="9"/>
      <c r="C5" s="9"/>
      <c r="D5" s="9"/>
      <c r="E5" s="9"/>
      <c r="F5" s="9"/>
      <c r="G5" s="9"/>
      <c r="H5" s="9"/>
    </row>
    <row r="6" spans="1:17" ht="43.15" thickBot="1" x14ac:dyDescent="0.5">
      <c r="A6" t="s">
        <v>4</v>
      </c>
      <c r="B6" s="4" t="s">
        <v>35</v>
      </c>
      <c r="C6" s="1" t="s">
        <v>37</v>
      </c>
      <c r="D6" s="1" t="s">
        <v>38</v>
      </c>
      <c r="E6" s="4" t="s">
        <v>40</v>
      </c>
      <c r="F6" s="4" t="s">
        <v>41</v>
      </c>
      <c r="G6" s="4" t="s">
        <v>5</v>
      </c>
      <c r="H6" s="4" t="s">
        <v>42</v>
      </c>
      <c r="I6" s="4" t="s">
        <v>28</v>
      </c>
      <c r="J6" s="4" t="s">
        <v>27</v>
      </c>
      <c r="K6" s="10" t="s">
        <v>26</v>
      </c>
      <c r="M6" s="11" t="s">
        <v>32</v>
      </c>
      <c r="P6" s="11" t="s">
        <v>33</v>
      </c>
    </row>
    <row r="7" spans="1:17" ht="14.65" thickBot="1" x14ac:dyDescent="0.5">
      <c r="B7" s="1"/>
      <c r="E7" s="19">
        <v>0.01</v>
      </c>
      <c r="F7" s="22">
        <v>10</v>
      </c>
      <c r="G7" t="s">
        <v>39</v>
      </c>
      <c r="J7" t="s">
        <v>39</v>
      </c>
      <c r="K7" s="1"/>
    </row>
    <row r="8" spans="1:17" ht="14.65" thickBot="1" x14ac:dyDescent="0.5">
      <c r="A8" t="s">
        <v>29</v>
      </c>
      <c r="B8" s="1">
        <v>0.65</v>
      </c>
      <c r="C8" s="1">
        <v>0.55000000000000004</v>
      </c>
      <c r="D8" s="1">
        <v>0.75</v>
      </c>
      <c r="E8" s="1"/>
      <c r="F8" s="23">
        <f>E7*F7</f>
        <v>0.1</v>
      </c>
      <c r="G8" s="5">
        <v>4</v>
      </c>
      <c r="H8" s="5">
        <v>4</v>
      </c>
      <c r="I8" s="6">
        <v>290</v>
      </c>
      <c r="J8" s="5">
        <v>6</v>
      </c>
      <c r="K8" s="16">
        <f>I8/G8^B8*J8^B8</f>
        <v>377.4481632063962</v>
      </c>
      <c r="M8" s="18">
        <f>I8*(1-F8/H8)^C8/((1+F8/G8)*G8)^C8*J8^C8</f>
        <v>352.6164777920884</v>
      </c>
      <c r="N8" s="17">
        <f t="shared" ref="N8" si="0">M8/K8-1</f>
        <v>-6.5788332902097957E-2</v>
      </c>
      <c r="P8" s="21">
        <f>I8*(1+F8/H8)^D8/((1-F8/G8)*G8)^D8*J8^D8</f>
        <v>408.08993110592172</v>
      </c>
      <c r="Q8" s="20">
        <f>P8/K8-1</f>
        <v>8.118139359647647E-2</v>
      </c>
    </row>
    <row r="9" spans="1:17" x14ac:dyDescent="0.45">
      <c r="M9" s="2"/>
    </row>
    <row r="10" spans="1:17" ht="15.75" x14ac:dyDescent="0.45">
      <c r="A10" t="s">
        <v>25</v>
      </c>
      <c r="B10" t="s">
        <v>36</v>
      </c>
      <c r="M10" s="1"/>
    </row>
    <row r="11" spans="1:17" x14ac:dyDescent="0.45">
      <c r="M11" s="1"/>
    </row>
    <row r="12" spans="1:17" x14ac:dyDescent="0.45">
      <c r="M12" s="15"/>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defaultColWidth="8.86328125" defaultRowHeight="14.25" x14ac:dyDescent="0.45"/>
  <cols>
    <col min="1" max="1" width="29.3984375" customWidth="1"/>
    <col min="2" max="2" width="7.86328125" customWidth="1"/>
    <col min="3" max="3" width="10.86328125" bestFit="1" customWidth="1"/>
    <col min="4" max="4" width="4.46484375" customWidth="1"/>
    <col min="5" max="5" width="2.6640625" bestFit="1" customWidth="1"/>
    <col min="7" max="7" width="22.33203125" bestFit="1" customWidth="1"/>
  </cols>
  <sheetData>
    <row r="1" spans="1:11" x14ac:dyDescent="0.45">
      <c r="A1" t="s">
        <v>23</v>
      </c>
    </row>
    <row r="2" spans="1:11" x14ac:dyDescent="0.45">
      <c r="A2" t="s">
        <v>22</v>
      </c>
    </row>
    <row r="3" spans="1:11" x14ac:dyDescent="0.45">
      <c r="A3" t="s">
        <v>9</v>
      </c>
    </row>
    <row r="5" spans="1:11" x14ac:dyDescent="0.45">
      <c r="A5" s="12" t="s">
        <v>13</v>
      </c>
      <c r="B5" s="13">
        <v>10</v>
      </c>
      <c r="C5" t="s">
        <v>10</v>
      </c>
      <c r="G5" s="12" t="s">
        <v>13</v>
      </c>
      <c r="H5" s="13">
        <v>10</v>
      </c>
      <c r="I5" t="s">
        <v>10</v>
      </c>
    </row>
    <row r="6" spans="1:11" x14ac:dyDescent="0.45">
      <c r="A6" s="12" t="s">
        <v>14</v>
      </c>
      <c r="B6" s="13">
        <v>100</v>
      </c>
      <c r="C6" t="s">
        <v>11</v>
      </c>
      <c r="G6" s="12" t="s">
        <v>14</v>
      </c>
      <c r="H6" s="13">
        <v>100</v>
      </c>
      <c r="I6" t="s">
        <v>17</v>
      </c>
    </row>
    <row r="7" spans="1:11" x14ac:dyDescent="0.45">
      <c r="A7" s="12" t="s">
        <v>15</v>
      </c>
      <c r="B7" s="13">
        <v>0.5</v>
      </c>
      <c r="G7" s="12" t="s">
        <v>15</v>
      </c>
      <c r="H7" s="13">
        <v>0.5</v>
      </c>
    </row>
    <row r="8" spans="1:11" x14ac:dyDescent="0.45">
      <c r="A8" s="12" t="s">
        <v>16</v>
      </c>
      <c r="B8" s="14">
        <f>B6*D8^(B7-0.5)/B5^B7/1.075</f>
        <v>29.416536373659344</v>
      </c>
      <c r="C8" t="s">
        <v>12</v>
      </c>
      <c r="D8" s="13">
        <v>10</v>
      </c>
      <c r="E8" t="s">
        <v>10</v>
      </c>
      <c r="G8" s="12" t="s">
        <v>16</v>
      </c>
      <c r="H8" s="14">
        <f>H6*J8^(H7-0.5)/H5^H7/1.075/2.119*6.54</f>
        <v>90.790065070189755</v>
      </c>
      <c r="I8" t="s">
        <v>18</v>
      </c>
      <c r="J8" s="13">
        <v>10</v>
      </c>
      <c r="K8" t="s">
        <v>10</v>
      </c>
    </row>
    <row r="9" spans="1:11" x14ac:dyDescent="0.45">
      <c r="A9" s="12" t="s">
        <v>16</v>
      </c>
      <c r="B9" s="14">
        <f>B6*D9^(B7-0.5)/B5^B7/1.075</f>
        <v>29.416536373659344</v>
      </c>
      <c r="C9" t="s">
        <v>12</v>
      </c>
      <c r="D9" s="13">
        <v>50</v>
      </c>
      <c r="E9" t="s">
        <v>10</v>
      </c>
      <c r="G9" s="12" t="s">
        <v>16</v>
      </c>
      <c r="H9" s="14">
        <f>H6*J9^(H7-0.5)/H5^H7/1.075/2.119*6.54</f>
        <v>90.790065070189755</v>
      </c>
      <c r="I9" t="s">
        <v>12</v>
      </c>
      <c r="J9" s="13">
        <v>50</v>
      </c>
      <c r="K9" t="s">
        <v>10</v>
      </c>
    </row>
    <row r="11" spans="1:11" x14ac:dyDescent="0.45">
      <c r="A11" s="12" t="s">
        <v>13</v>
      </c>
      <c r="B11" s="13">
        <v>10</v>
      </c>
      <c r="C11" t="s">
        <v>10</v>
      </c>
      <c r="G11" s="12" t="s">
        <v>13</v>
      </c>
      <c r="H11" s="13">
        <v>10</v>
      </c>
      <c r="I11" t="s">
        <v>10</v>
      </c>
    </row>
    <row r="12" spans="1:11" x14ac:dyDescent="0.45">
      <c r="A12" s="12" t="s">
        <v>14</v>
      </c>
      <c r="B12" s="13">
        <v>100</v>
      </c>
      <c r="C12" t="s">
        <v>11</v>
      </c>
      <c r="G12" s="12" t="s">
        <v>14</v>
      </c>
      <c r="H12" s="13">
        <v>100</v>
      </c>
      <c r="I12" t="s">
        <v>17</v>
      </c>
    </row>
    <row r="13" spans="1:11" x14ac:dyDescent="0.45">
      <c r="A13" s="12" t="s">
        <v>15</v>
      </c>
      <c r="B13" s="13">
        <v>0.65</v>
      </c>
      <c r="G13" s="12" t="s">
        <v>15</v>
      </c>
      <c r="H13" s="13">
        <v>0.65</v>
      </c>
    </row>
    <row r="14" spans="1:11" x14ac:dyDescent="0.45">
      <c r="A14" s="12" t="s">
        <v>16</v>
      </c>
      <c r="B14" s="14">
        <f>B12*D14^(B13-0.5)/B11^B13/1.075</f>
        <v>29.416536373659341</v>
      </c>
      <c r="C14" t="s">
        <v>12</v>
      </c>
      <c r="D14" s="13">
        <v>10</v>
      </c>
      <c r="E14" t="s">
        <v>10</v>
      </c>
      <c r="G14" s="12" t="s">
        <v>16</v>
      </c>
      <c r="H14" s="14">
        <f>H12*J14^(H13-0.5)/H11^H13/1.075/2.119*6.54</f>
        <v>90.79006507018974</v>
      </c>
      <c r="I14" t="s">
        <v>18</v>
      </c>
      <c r="J14" s="13">
        <v>10</v>
      </c>
      <c r="K14" t="s">
        <v>10</v>
      </c>
    </row>
    <row r="15" spans="1:11" x14ac:dyDescent="0.45">
      <c r="A15" s="12" t="s">
        <v>16</v>
      </c>
      <c r="B15" s="14">
        <f>B12*D15^(B13-0.5)/B11^B13/1.075</f>
        <v>37.448725029462601</v>
      </c>
      <c r="C15" t="s">
        <v>12</v>
      </c>
      <c r="D15" s="13">
        <v>50</v>
      </c>
      <c r="E15" t="s">
        <v>10</v>
      </c>
      <c r="G15" s="12" t="s">
        <v>16</v>
      </c>
      <c r="H15" s="14">
        <f>H12*J15^(H13-0.5)/H11^H13/1.075/2.119*6.54</f>
        <v>115.58030282807238</v>
      </c>
      <c r="I15" t="s">
        <v>12</v>
      </c>
      <c r="J15" s="13">
        <v>50</v>
      </c>
      <c r="K15" t="s">
        <v>10</v>
      </c>
    </row>
    <row r="17" spans="1:11" x14ac:dyDescent="0.45">
      <c r="A17" s="12" t="s">
        <v>13</v>
      </c>
      <c r="B17" s="13">
        <v>50</v>
      </c>
      <c r="C17" t="s">
        <v>10</v>
      </c>
      <c r="G17" s="12" t="s">
        <v>13</v>
      </c>
      <c r="H17" s="13">
        <v>50</v>
      </c>
      <c r="I17" t="s">
        <v>10</v>
      </c>
    </row>
    <row r="18" spans="1:11" x14ac:dyDescent="0.45">
      <c r="A18" s="12" t="s">
        <v>14</v>
      </c>
      <c r="B18" s="13">
        <v>223.4</v>
      </c>
      <c r="C18" t="s">
        <v>11</v>
      </c>
      <c r="G18" s="12" t="s">
        <v>14</v>
      </c>
      <c r="H18" s="13">
        <v>223.4</v>
      </c>
      <c r="I18" t="s">
        <v>17</v>
      </c>
    </row>
    <row r="19" spans="1:11" x14ac:dyDescent="0.45">
      <c r="A19" s="12" t="s">
        <v>15</v>
      </c>
      <c r="B19" s="13">
        <v>0.5</v>
      </c>
      <c r="G19" s="12" t="s">
        <v>15</v>
      </c>
      <c r="H19" s="13">
        <v>0.5</v>
      </c>
    </row>
    <row r="20" spans="1:11" x14ac:dyDescent="0.45">
      <c r="A20" s="12" t="s">
        <v>16</v>
      </c>
      <c r="B20" s="14">
        <f>B18*D20^(B19-0.5)/B17^B19/1.075</f>
        <v>29.389331147362739</v>
      </c>
      <c r="C20" t="s">
        <v>12</v>
      </c>
      <c r="D20" s="13">
        <v>10</v>
      </c>
      <c r="E20" t="s">
        <v>10</v>
      </c>
      <c r="G20" s="12" t="s">
        <v>16</v>
      </c>
      <c r="H20" s="14">
        <f>H18*J20^(H19-0.5)/H17^H19/1.075/2.119*6.54</f>
        <v>90.706099907386644</v>
      </c>
      <c r="I20" t="s">
        <v>18</v>
      </c>
      <c r="J20" s="13">
        <v>10</v>
      </c>
      <c r="K20" t="s">
        <v>10</v>
      </c>
    </row>
    <row r="21" spans="1:11" x14ac:dyDescent="0.45">
      <c r="A21" s="12" t="s">
        <v>16</v>
      </c>
      <c r="B21" s="14">
        <f>B18*D21^(B19-0.5)/B17^B19/1.075</f>
        <v>29.389331147362739</v>
      </c>
      <c r="C21" t="s">
        <v>12</v>
      </c>
      <c r="D21" s="13">
        <v>50</v>
      </c>
      <c r="E21" t="s">
        <v>10</v>
      </c>
      <c r="G21" s="12" t="s">
        <v>16</v>
      </c>
      <c r="H21" s="14">
        <f>H18*J21^(H19-0.5)/H17^H19/1.075/2.119*6.54</f>
        <v>90.706099907386644</v>
      </c>
      <c r="I21" t="s">
        <v>12</v>
      </c>
      <c r="J21" s="13">
        <v>50</v>
      </c>
      <c r="K21" t="s">
        <v>10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G32" sqref="G32"/>
    </sheetView>
  </sheetViews>
  <sheetFormatPr defaultColWidth="8.86328125" defaultRowHeight="14.25" x14ac:dyDescent="0.45"/>
  <cols>
    <col min="1" max="1" width="29.3984375" customWidth="1"/>
    <col min="2" max="2" width="7.86328125" customWidth="1"/>
    <col min="3" max="3" width="10.86328125" customWidth="1"/>
    <col min="4" max="4" width="4.46484375" customWidth="1"/>
    <col min="5" max="5" width="2.6640625" customWidth="1"/>
    <col min="7" max="7" width="22.33203125" customWidth="1"/>
  </cols>
  <sheetData>
    <row r="1" spans="1:11" x14ac:dyDescent="0.45">
      <c r="A1" t="s">
        <v>24</v>
      </c>
    </row>
    <row r="2" spans="1:11" x14ac:dyDescent="0.45">
      <c r="A2" t="s">
        <v>21</v>
      </c>
    </row>
    <row r="3" spans="1:11" x14ac:dyDescent="0.45">
      <c r="A3" t="s">
        <v>20</v>
      </c>
    </row>
    <row r="5" spans="1:11" x14ac:dyDescent="0.45">
      <c r="A5" s="12" t="s">
        <v>13</v>
      </c>
      <c r="B5" s="13">
        <v>4</v>
      </c>
      <c r="C5" t="s">
        <v>10</v>
      </c>
      <c r="G5" s="12" t="s">
        <v>13</v>
      </c>
      <c r="H5" s="13">
        <v>4</v>
      </c>
      <c r="I5" t="s">
        <v>10</v>
      </c>
    </row>
    <row r="6" spans="1:11" x14ac:dyDescent="0.45">
      <c r="A6" s="12" t="s">
        <v>14</v>
      </c>
      <c r="B6" s="13">
        <v>100</v>
      </c>
      <c r="C6" t="s">
        <v>11</v>
      </c>
      <c r="G6" s="12" t="s">
        <v>14</v>
      </c>
      <c r="H6" s="13">
        <v>100</v>
      </c>
      <c r="I6" t="s">
        <v>17</v>
      </c>
    </row>
    <row r="7" spans="1:11" x14ac:dyDescent="0.45">
      <c r="A7" s="12" t="s">
        <v>15</v>
      </c>
      <c r="B7" s="13">
        <v>0.5</v>
      </c>
      <c r="G7" s="12" t="s">
        <v>15</v>
      </c>
      <c r="H7" s="13">
        <v>0.5</v>
      </c>
    </row>
    <row r="8" spans="1:11" x14ac:dyDescent="0.45">
      <c r="A8" s="12" t="s">
        <v>19</v>
      </c>
      <c r="B8" s="14">
        <f>B6*D8^(B7-0.5)/B5^B7/1.075*0.611</f>
        <v>28.418604651162791</v>
      </c>
      <c r="C8" t="s">
        <v>12</v>
      </c>
      <c r="D8" s="13">
        <v>4</v>
      </c>
      <c r="E8" t="s">
        <v>10</v>
      </c>
      <c r="G8" s="12" t="s">
        <v>19</v>
      </c>
      <c r="H8" s="14">
        <f>H6*J8^(H7-0.5)/H5^H7/1.075/2.119*6.54*0.611</f>
        <v>87.710087030960182</v>
      </c>
      <c r="I8" t="s">
        <v>18</v>
      </c>
      <c r="J8" s="13">
        <v>4</v>
      </c>
      <c r="K8" t="s">
        <v>10</v>
      </c>
    </row>
    <row r="9" spans="1:11" x14ac:dyDescent="0.45">
      <c r="A9" s="12" t="s">
        <v>19</v>
      </c>
      <c r="B9" s="14">
        <f>B6*D9^(B7-0.5)/B5^B7/1.075*0.611</f>
        <v>28.418604651162791</v>
      </c>
      <c r="C9" t="s">
        <v>12</v>
      </c>
      <c r="D9" s="13">
        <v>50</v>
      </c>
      <c r="E9" t="s">
        <v>10</v>
      </c>
      <c r="G9" s="12" t="s">
        <v>19</v>
      </c>
      <c r="H9" s="14">
        <f>H6*J9^(H7-0.5)/H5^H7/1.075/2.119*6.54*0.611</f>
        <v>87.710087030960182</v>
      </c>
      <c r="I9" t="s">
        <v>12</v>
      </c>
      <c r="J9" s="13">
        <v>50</v>
      </c>
      <c r="K9" t="s">
        <v>10</v>
      </c>
    </row>
    <row r="11" spans="1:11" x14ac:dyDescent="0.45">
      <c r="A11" s="12" t="s">
        <v>13</v>
      </c>
      <c r="B11" s="13">
        <v>4</v>
      </c>
      <c r="C11" t="s">
        <v>10</v>
      </c>
      <c r="G11" s="12" t="s">
        <v>13</v>
      </c>
      <c r="H11" s="13">
        <v>4</v>
      </c>
      <c r="I11" t="s">
        <v>10</v>
      </c>
    </row>
    <row r="12" spans="1:11" x14ac:dyDescent="0.45">
      <c r="A12" s="12" t="s">
        <v>14</v>
      </c>
      <c r="B12" s="13">
        <v>100</v>
      </c>
      <c r="C12" t="s">
        <v>11</v>
      </c>
      <c r="G12" s="12" t="s">
        <v>14</v>
      </c>
      <c r="H12" s="13">
        <v>100</v>
      </c>
      <c r="I12" t="s">
        <v>17</v>
      </c>
    </row>
    <row r="13" spans="1:11" x14ac:dyDescent="0.45">
      <c r="A13" s="12" t="s">
        <v>15</v>
      </c>
      <c r="B13" s="13">
        <v>0.65</v>
      </c>
      <c r="G13" s="12" t="s">
        <v>15</v>
      </c>
      <c r="H13" s="13">
        <v>0.65</v>
      </c>
    </row>
    <row r="14" spans="1:11" x14ac:dyDescent="0.45">
      <c r="A14" s="12" t="s">
        <v>19</v>
      </c>
      <c r="B14" s="14">
        <f>B12*D14^(B13-0.5)/B11^B13/1.075*0.611</f>
        <v>28.418604651162791</v>
      </c>
      <c r="C14" t="s">
        <v>12</v>
      </c>
      <c r="D14" s="13">
        <v>4</v>
      </c>
      <c r="E14" t="s">
        <v>10</v>
      </c>
      <c r="G14" s="12" t="s">
        <v>19</v>
      </c>
      <c r="H14" s="14">
        <f>H12*J14^(H13-0.5)/H11^H13/1.075/2.119*6.54*0.611</f>
        <v>87.710087030960182</v>
      </c>
      <c r="I14" t="s">
        <v>18</v>
      </c>
      <c r="J14" s="13">
        <v>4</v>
      </c>
      <c r="K14" t="s">
        <v>10</v>
      </c>
    </row>
    <row r="15" spans="1:11" x14ac:dyDescent="0.45">
      <c r="A15" s="12" t="s">
        <v>19</v>
      </c>
      <c r="B15" s="14">
        <f>B12*D15^(B13-0.5)/B11^B13/1.075*0.611</f>
        <v>41.508711492284505</v>
      </c>
      <c r="C15" t="s">
        <v>12</v>
      </c>
      <c r="D15" s="13">
        <v>50</v>
      </c>
      <c r="E15" t="s">
        <v>10</v>
      </c>
      <c r="G15" s="12" t="s">
        <v>19</v>
      </c>
      <c r="H15" s="14">
        <f>H12*J15^(H13-0.5)/H11^H13/1.075/2.119*6.54*0.611</f>
        <v>128.11088870200123</v>
      </c>
      <c r="I15" t="s">
        <v>12</v>
      </c>
      <c r="J15" s="13">
        <v>50</v>
      </c>
      <c r="K15" t="s">
        <v>10</v>
      </c>
    </row>
    <row r="17" spans="1:11" x14ac:dyDescent="0.45">
      <c r="A17" s="12" t="s">
        <v>13</v>
      </c>
      <c r="B17" s="13">
        <v>50</v>
      </c>
      <c r="C17" t="s">
        <v>10</v>
      </c>
      <c r="G17" s="12" t="s">
        <v>13</v>
      </c>
      <c r="H17" s="13">
        <v>50</v>
      </c>
      <c r="I17" t="s">
        <v>10</v>
      </c>
    </row>
    <row r="18" spans="1:11" x14ac:dyDescent="0.45">
      <c r="A18" s="12" t="s">
        <v>14</v>
      </c>
      <c r="B18" s="13">
        <v>223.4</v>
      </c>
      <c r="C18" t="s">
        <v>11</v>
      </c>
      <c r="G18" s="12" t="s">
        <v>14</v>
      </c>
      <c r="H18" s="13">
        <v>223.4</v>
      </c>
      <c r="I18" t="s">
        <v>17</v>
      </c>
    </row>
    <row r="19" spans="1:11" x14ac:dyDescent="0.45">
      <c r="A19" s="12" t="s">
        <v>15</v>
      </c>
      <c r="B19" s="13">
        <v>0.5</v>
      </c>
      <c r="G19" s="12" t="s">
        <v>15</v>
      </c>
      <c r="H19" s="13">
        <v>0.5</v>
      </c>
    </row>
    <row r="20" spans="1:11" x14ac:dyDescent="0.45">
      <c r="A20" s="12" t="s">
        <v>19</v>
      </c>
      <c r="B20" s="14">
        <f>B18*D20^(B19-0.5)/B17^B19/1.075*0.611</f>
        <v>17.956881331038634</v>
      </c>
      <c r="C20" t="s">
        <v>12</v>
      </c>
      <c r="D20" s="13">
        <v>4</v>
      </c>
      <c r="E20" t="s">
        <v>10</v>
      </c>
      <c r="G20" s="12" t="s">
        <v>19</v>
      </c>
      <c r="H20" s="14">
        <f>H18*J20^(H19-0.5)/H17^H19/1.075/2.119*6.54*0.611</f>
        <v>55.421427043413239</v>
      </c>
      <c r="I20" t="s">
        <v>18</v>
      </c>
      <c r="J20" s="13">
        <v>4</v>
      </c>
      <c r="K20" t="s">
        <v>10</v>
      </c>
    </row>
    <row r="21" spans="1:11" x14ac:dyDescent="0.45">
      <c r="A21" s="12" t="s">
        <v>19</v>
      </c>
      <c r="B21" s="14">
        <f>B18*D21^(B19-0.5)/B17^B19/1.075*0.611</f>
        <v>17.956881331038634</v>
      </c>
      <c r="C21" t="s">
        <v>12</v>
      </c>
      <c r="D21" s="13">
        <v>50</v>
      </c>
      <c r="E21" t="s">
        <v>10</v>
      </c>
      <c r="G21" s="12" t="s">
        <v>19</v>
      </c>
      <c r="H21" s="14">
        <f>H18*J21^(H19-0.5)/H17^H19/1.075/2.119*6.54*0.611</f>
        <v>55.421427043413239</v>
      </c>
      <c r="I21" t="s">
        <v>12</v>
      </c>
      <c r="J21" s="13">
        <v>50</v>
      </c>
      <c r="K21" t="s">
        <v>10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5CAE66046AD204B89F8169800660728" ma:contentTypeVersion="2" ma:contentTypeDescription="Create a new document." ma:contentTypeScope="" ma:versionID="8ef31e8f4e03ef1eaaabe1034a16ad95">
  <xsd:schema xmlns:xsd="http://www.w3.org/2001/XMLSchema" xmlns:xs="http://www.w3.org/2001/XMLSchema" xmlns:p="http://schemas.microsoft.com/office/2006/metadata/properties" xmlns:ns2="1997eb96-778e-43c3-a9f6-a6985faf1e99" targetNamespace="http://schemas.microsoft.com/office/2006/metadata/properties" ma:root="true" ma:fieldsID="3d5e49f051e240bb16a067f223aa0896" ns2:_="">
    <xsd:import namespace="1997eb96-778e-43c3-a9f6-a6985faf1e99"/>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97eb96-778e-43c3-a9f6-a6985faf1e9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AC37AD-F1E3-4386-B23E-D3242C523507}">
  <ds:schemaRefs>
    <ds:schemaRef ds:uri="1997eb96-778e-43c3-a9f6-a6985faf1e99"/>
    <ds:schemaRef ds:uri="http://schemas.microsoft.com/office/infopath/2007/PartnerControls"/>
    <ds:schemaRef ds:uri="http://purl.org/dc/dcmitype/"/>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6E68E97-EC53-44A6-8190-55D5E9DC17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97eb96-778e-43c3-a9f6-a6985faf1e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9155FD-3803-4114-9318-B1EC1E8285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Error from @ Pressure</vt:lpstr>
      <vt:lpstr>Commercial Ducts</vt:lpstr>
      <vt:lpstr>EqLA</vt:lpstr>
      <vt:lpstr>EfLA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Colin Genge</dc:creator>
  <cp:keywords/>
  <dc:description/>
  <cp:lastModifiedBy>Colin</cp:lastModifiedBy>
  <cp:revision/>
  <dcterms:created xsi:type="dcterms:W3CDTF">2016-10-24T19:40:16Z</dcterms:created>
  <dcterms:modified xsi:type="dcterms:W3CDTF">2017-04-13T05:50:15Z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0x010100A5CAE66046AD204B89F8169800660728</vt:lpwstr>
  </property>
</Properties>
</file>